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 PLACA de 7 LAMINAS" sheetId="1" r:id="rId4"/>
    <sheet state="visible" name="CON LAMINA de 428 mm" sheetId="2" r:id="rId5"/>
  </sheets>
  <definedNames/>
  <calcPr/>
  <extLst>
    <ext uri="GoogleSheetsCustomDataVersion2">
      <go:sheetsCustomData xmlns:go="http://customooxmlschemas.google.com/" r:id="rId6" roundtripDataChecksum="4qdtxhY4XQeDQG3CQ1kqgl+OkAHMLZ+guiNpts99oWc="/>
    </ext>
  </extLst>
</workbook>
</file>

<file path=xl/sharedStrings.xml><?xml version="1.0" encoding="utf-8"?>
<sst xmlns="http://schemas.openxmlformats.org/spreadsheetml/2006/main" count="100" uniqueCount="54">
  <si>
    <t>Retenedores</t>
  </si>
  <si>
    <t>con PLACA de 7 LÁMINAS</t>
  </si>
  <si>
    <t>CALCULADORA ROI</t>
  </si>
  <si>
    <t>VERSION 231094 - 0933</t>
  </si>
  <si>
    <t>Personaliza el cálculo para tu laboratorio editando las celdas amarillas</t>
  </si>
  <si>
    <t>MAYKU MULTIPLIER DENTAL</t>
  </si>
  <si>
    <t>¿Cuanto tiempo inviertes hoy día en termoformar 7 unidades de estos dispositivos?</t>
  </si>
  <si>
    <t>minutos por cada 7 unidades</t>
  </si>
  <si>
    <t>¿Cuántas unidades termoformas actualmente cada día? (un promedio)</t>
  </si>
  <si>
    <t>unidades</t>
  </si>
  <si>
    <t xml:space="preserve">Según estos datos, el tiempo que pasas termoformando es de </t>
  </si>
  <si>
    <t>minutos cada día</t>
  </si>
  <si>
    <t>Si utilizaras la Mayku Multiplier Dental, podrías hacer todo esto en sólo</t>
  </si>
  <si>
    <t>ciclos de termoformado</t>
  </si>
  <si>
    <r>
      <rPr>
        <rFont val="Montserrat"/>
        <color rgb="FF999999"/>
        <sz val="12.0"/>
      </rPr>
      <t>Tiempo por ciclo con la Multiplier</t>
    </r>
    <r>
      <rPr>
        <rFont val="Montserrat"/>
        <color rgb="FF999999"/>
        <sz val="12.0"/>
      </rPr>
      <t xml:space="preserve"> </t>
    </r>
    <r>
      <rPr>
        <rFont val="Montserrat"/>
        <color rgb="FF999999"/>
        <sz val="12.0"/>
      </rPr>
      <t>(Como máximo)</t>
    </r>
  </si>
  <si>
    <t>minutos</t>
  </si>
  <si>
    <t>Con la Multiplier y la placa de 7 láminas, hacer todo esto llevaría sólo</t>
  </si>
  <si>
    <t>Con el tiempo ahorrado, teóricamente podrías producir hasta</t>
  </si>
  <si>
    <t>unidades más cada mes</t>
  </si>
  <si>
    <t>Con esta mayor capacidad productiva, ¿cuántas unidades más querrías fabricar cada mes?</t>
  </si>
  <si>
    <t>¿Cuánto es el coste por hora de tu técnico?</t>
  </si>
  <si>
    <t>por hora de técnico</t>
  </si>
  <si>
    <t>¿Cuántos minutos te lleva recortar y terminar uno de estos dispositivos?</t>
  </si>
  <si>
    <t>minutos entre recortar y pulir</t>
  </si>
  <si>
    <t>¿A qué precio vendes cada uno de estos dispositivos?</t>
  </si>
  <si>
    <t>por dispositivo</t>
  </si>
  <si>
    <t>¿Cuánto te cuesta cada lámina de 120-125 mm de diámetro? (un promedio)</t>
  </si>
  <si>
    <t>de media por lámina de 120-125 mm</t>
  </si>
  <si>
    <t>Tu ROI</t>
  </si>
  <si>
    <t>Ahorro de tiempo con la Mayku Multiplier Dental</t>
  </si>
  <si>
    <t>Ahorro de tiempo diario</t>
  </si>
  <si>
    <t>minutos ahorrados cada día</t>
  </si>
  <si>
    <t>Ahorro de tiempo mensual</t>
  </si>
  <si>
    <t>horas ahorradas cada mes</t>
  </si>
  <si>
    <t>Ahorro de tiempo anual</t>
  </si>
  <si>
    <t>horas ahorradas cada año</t>
  </si>
  <si>
    <t>Aumento de ganancias con la Mayku Multiplier Dental</t>
  </si>
  <si>
    <t>Te gustaría utilizar el tiempo ahorrado para aumentar la producción en</t>
  </si>
  <si>
    <t>En función de tus precios, puedes aumentar tus ingresos en</t>
  </si>
  <si>
    <t>más cada mes</t>
  </si>
  <si>
    <t>En función de tus costes, esto aumentaría tus ganancias en</t>
  </si>
  <si>
    <t>más cada año</t>
  </si>
  <si>
    <t>Por lo tanto, utilizando la placa de 7 láminas recuperarías el coste de tu Mayku Multiplier Dental en sólo</t>
  </si>
  <si>
    <t>Meses</t>
  </si>
  <si>
    <t>Haz "click" para solicitar una demo o llámanos al 953 888 089</t>
  </si>
  <si>
    <t>Aligners</t>
  </si>
  <si>
    <t>con LAMINA de 428 mm</t>
  </si>
  <si>
    <t>unidades de media cada día</t>
  </si>
  <si>
    <r>
      <rPr>
        <rFont val="Calibri"/>
        <color rgb="FF999999"/>
        <sz val="12.0"/>
      </rPr>
      <t>Tiempo por ciclo con la Multiplier</t>
    </r>
    <r>
      <rPr>
        <rFont val="Calibri"/>
        <color rgb="FF999999"/>
        <sz val="12.0"/>
      </rPr>
      <t xml:space="preserve"> </t>
    </r>
    <r>
      <rPr>
        <rFont val="Calibri"/>
        <color rgb="FF999999"/>
        <sz val="12.0"/>
      </rPr>
      <t>(Como máximo)</t>
    </r>
  </si>
  <si>
    <t>¿Cuántas arcadas quieres colocar por cada lámina? (máximo 19)</t>
  </si>
  <si>
    <t>arcadas por lámina</t>
  </si>
  <si>
    <t>Con la Multiplier y utilizando láminas de 428 mm, hacer todo esto llevaría tan sólo</t>
  </si>
  <si>
    <t>Por lo tanto, utilizando láminas de 428 mm recuperarías el coste de tu Mayku Multiplier Dental en sólo</t>
  </si>
  <si>
    <t>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</si>
</sst>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How long does it take you to form 7&quot;\ #,##0\ &quot;now?&quot;"/>
    <numFmt numFmtId="165" formatCode="0.0&quot;*&quot;"/>
    <numFmt numFmtId="166" formatCode="#,##0\ &quot;€&quot;"/>
    <numFmt numFmtId="167" formatCode="#,##0.00\ &quot;€&quot;"/>
    <numFmt numFmtId="168" formatCode="[$£]#,##0.00"/>
    <numFmt numFmtId="169" formatCode="[$£]#,##0"/>
    <numFmt numFmtId="170" formatCode="#,##0.0"/>
  </numFmts>
  <fonts count="42">
    <font>
      <sz val="12.0"/>
      <color theme="1"/>
      <name val="Calibri"/>
      <scheme val="minor"/>
    </font>
    <font>
      <b/>
      <sz val="12.0"/>
      <color rgb="FF0000FF"/>
      <name val="Montserrat"/>
    </font>
    <font>
      <sz val="12.0"/>
      <color theme="0"/>
      <name val="Montserrat"/>
    </font>
    <font>
      <sz val="12.0"/>
      <color theme="1"/>
      <name val="Montserrat"/>
    </font>
    <font>
      <b/>
      <sz val="12.0"/>
      <color theme="0"/>
      <name val="Montserrat"/>
    </font>
    <font>
      <sz val="12.0"/>
      <color rgb="FFFFFFFF"/>
      <name val="Montserrat"/>
    </font>
    <font>
      <sz val="12.0"/>
      <color rgb="FF999999"/>
      <name val="Montserrat"/>
    </font>
    <font>
      <b/>
      <sz val="12.0"/>
      <color theme="1"/>
      <name val="Montserrat"/>
    </font>
    <font>
      <b/>
      <sz val="12.0"/>
      <color rgb="FF000000"/>
      <name val="Montserrat"/>
    </font>
    <font>
      <i/>
      <sz val="12.0"/>
      <color theme="0"/>
      <name val="Montserrat"/>
    </font>
    <font>
      <i/>
      <sz val="12.0"/>
      <color rgb="FF666666"/>
      <name val="Montserrat"/>
    </font>
    <font>
      <b/>
      <i/>
      <sz val="12.0"/>
      <color theme="0"/>
      <name val="Montserrat"/>
    </font>
    <font>
      <i/>
      <sz val="12.0"/>
      <color rgb="FFCC0000"/>
      <name val="Montserrat"/>
    </font>
    <font>
      <sz val="12.0"/>
      <color rgb="FF000000"/>
      <name val="Montserrat"/>
    </font>
    <font/>
    <font>
      <b/>
      <sz val="12.0"/>
      <color rgb="FFFFFFFF"/>
      <name val="Montserrat"/>
    </font>
    <font>
      <b/>
      <sz val="12.0"/>
      <color rgb="FFFFFF00"/>
      <name val="Montserrat"/>
    </font>
    <font>
      <i/>
      <sz val="12.0"/>
      <color rgb="FF000000"/>
      <name val="Montserrat"/>
    </font>
    <font>
      <i/>
      <sz val="12.0"/>
      <color rgb="FF999999"/>
      <name val="Montserrat"/>
    </font>
    <font>
      <sz val="13.0"/>
      <color rgb="FFFFFFFF"/>
      <name val="Montserrat"/>
    </font>
    <font>
      <b/>
      <sz val="13.0"/>
      <color rgb="FF000000"/>
      <name val="Montserrat"/>
    </font>
    <font>
      <b/>
      <sz val="12.0"/>
      <color rgb="FF0000FF"/>
      <name val="Calibri"/>
    </font>
    <font>
      <b/>
      <u/>
      <sz val="12.0"/>
      <color theme="0"/>
      <name val="Calibri"/>
    </font>
    <font>
      <sz val="12.0"/>
      <color rgb="FFFFFFFF"/>
      <name val="Calibri"/>
    </font>
    <font>
      <sz val="12.0"/>
      <color theme="1"/>
      <name val="Calibri"/>
    </font>
    <font>
      <sz val="12.0"/>
      <color theme="0"/>
      <name val="Calibri"/>
    </font>
    <font>
      <sz val="12.0"/>
      <color rgb="FF999999"/>
      <name val="Calibri"/>
    </font>
    <font>
      <b/>
      <sz val="12.0"/>
      <color theme="1"/>
      <name val="Calibri"/>
    </font>
    <font>
      <b/>
      <sz val="12.0"/>
      <color theme="0"/>
      <name val="Calibri"/>
    </font>
    <font>
      <i/>
      <sz val="12.0"/>
      <color theme="0"/>
      <name val="Calibri"/>
    </font>
    <font>
      <i/>
      <sz val="12.0"/>
      <color rgb="FF666666"/>
      <name val="Calibri"/>
    </font>
    <font>
      <b/>
      <i/>
      <sz val="12.0"/>
      <color theme="0"/>
      <name val="Calibri"/>
    </font>
    <font>
      <i/>
      <sz val="12.0"/>
      <color rgb="FFCC0000"/>
      <name val="Calibri"/>
    </font>
    <font>
      <sz val="12.0"/>
      <color rgb="FF0000FF"/>
      <name val="Calibri"/>
    </font>
    <font>
      <sz val="12.0"/>
      <color rgb="FF000000"/>
      <name val="Calibri"/>
    </font>
    <font>
      <b/>
      <sz val="12.0"/>
      <color rgb="FFFFFFFF"/>
      <name val="Calibri"/>
    </font>
    <font>
      <b/>
      <sz val="12.0"/>
      <color rgb="FFFFFF00"/>
      <name val="Calibri"/>
    </font>
    <font>
      <i/>
      <sz val="12.0"/>
      <color theme="5"/>
      <name val="Calibri"/>
    </font>
    <font>
      <i/>
      <sz val="12.0"/>
      <color rgb="FF999999"/>
      <name val="Calibri"/>
    </font>
    <font>
      <sz val="13.0"/>
      <color rgb="FFFFFFFF"/>
      <name val="Calibri"/>
    </font>
    <font>
      <b/>
      <sz val="13.0"/>
      <color rgb="FF000000"/>
      <name val="Calibri"/>
    </font>
    <font>
      <b/>
      <u/>
      <sz val="12.0"/>
      <color rgb="FF0000FF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C9DAF8"/>
        <bgColor rgb="FFC9DAF8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0000FF"/>
        <bgColor rgb="FF0000FF"/>
      </patternFill>
    </fill>
  </fills>
  <borders count="23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2" fontId="2" numFmtId="0" xfId="0" applyBorder="1" applyFont="1"/>
    <xf borderId="2" fillId="2" fontId="3" numFmtId="0" xfId="0" applyBorder="1" applyFont="1"/>
    <xf borderId="3" fillId="2" fontId="3" numFmtId="0" xfId="0" applyBorder="1" applyFont="1"/>
    <xf borderId="0" fillId="0" fontId="3" numFmtId="0" xfId="0" applyFont="1"/>
    <xf borderId="4" fillId="2" fontId="3" numFmtId="0" xfId="0" applyAlignment="1" applyBorder="1" applyFont="1">
      <alignment horizontal="left"/>
    </xf>
    <xf borderId="5" fillId="2" fontId="4" numFmtId="0" xfId="0" applyAlignment="1" applyBorder="1" applyFont="1">
      <alignment horizontal="left" vertical="center"/>
    </xf>
    <xf borderId="5" fillId="2" fontId="1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right"/>
    </xf>
    <xf borderId="6" fillId="2" fontId="5" numFmtId="0" xfId="0" applyAlignment="1" applyBorder="1" applyFont="1">
      <alignment horizontal="left"/>
    </xf>
    <xf borderId="5" fillId="2" fontId="3" numFmtId="0" xfId="0" applyBorder="1" applyFont="1"/>
    <xf borderId="5" fillId="2" fontId="2" numFmtId="0" xfId="0" applyAlignment="1" applyBorder="1" applyFont="1">
      <alignment horizontal="left"/>
    </xf>
    <xf borderId="5" fillId="2" fontId="3" numFmtId="0" xfId="0" applyAlignment="1" applyBorder="1" applyFont="1">
      <alignment horizontal="left"/>
    </xf>
    <xf borderId="5" fillId="2" fontId="3" numFmtId="0" xfId="0" applyAlignment="1" applyBorder="1" applyFont="1">
      <alignment horizontal="right"/>
    </xf>
    <xf borderId="6" fillId="2" fontId="6" numFmtId="0" xfId="0" applyAlignment="1" applyBorder="1" applyFont="1">
      <alignment horizontal="left"/>
    </xf>
    <xf borderId="5" fillId="3" fontId="7" numFmtId="0" xfId="0" applyAlignment="1" applyBorder="1" applyFill="1" applyFont="1">
      <alignment readingOrder="0"/>
    </xf>
    <xf borderId="5" fillId="3" fontId="8" numFmtId="0" xfId="0" applyAlignment="1" applyBorder="1" applyFont="1">
      <alignment horizontal="center" readingOrder="0"/>
    </xf>
    <xf borderId="6" fillId="2" fontId="3" numFmtId="0" xfId="0" applyBorder="1" applyFont="1"/>
    <xf borderId="5" fillId="2" fontId="7" numFmtId="0" xfId="0" applyBorder="1" applyFont="1"/>
    <xf borderId="5" fillId="2" fontId="4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5" fillId="2" fontId="9" numFmtId="0" xfId="0" applyAlignment="1" applyBorder="1" applyFont="1">
      <alignment horizontal="left"/>
    </xf>
    <xf borderId="5" fillId="2" fontId="10" numFmtId="0" xfId="0" applyAlignment="1" applyBorder="1" applyFont="1">
      <alignment horizontal="left"/>
    </xf>
    <xf borderId="4" fillId="2" fontId="4" numFmtId="0" xfId="0" applyAlignment="1" applyBorder="1" applyFont="1">
      <alignment horizontal="center"/>
    </xf>
    <xf borderId="5" fillId="2" fontId="11" numFmtId="0" xfId="0" applyAlignment="1" applyBorder="1" applyFont="1">
      <alignment horizontal="center"/>
    </xf>
    <xf borderId="5" fillId="2" fontId="12" numFmtId="0" xfId="0" applyAlignment="1" applyBorder="1" applyFont="1">
      <alignment horizontal="left"/>
    </xf>
    <xf borderId="7" fillId="4" fontId="3" numFmtId="0" xfId="0" applyAlignment="1" applyBorder="1" applyFill="1" applyFont="1">
      <alignment horizontal="left"/>
    </xf>
    <xf borderId="8" fillId="4" fontId="3" numFmtId="164" xfId="0" applyAlignment="1" applyBorder="1" applyFont="1" applyNumberFormat="1">
      <alignment horizontal="left"/>
    </xf>
    <xf borderId="8" fillId="5" fontId="3" numFmtId="0" xfId="0" applyAlignment="1" applyBorder="1" applyFill="1" applyFont="1">
      <alignment horizontal="right"/>
    </xf>
    <xf borderId="9" fillId="4" fontId="3" numFmtId="0" xfId="0" applyAlignment="1" applyBorder="1" applyFont="1">
      <alignment horizontal="left"/>
    </xf>
    <xf borderId="8" fillId="4" fontId="3" numFmtId="0" xfId="0" applyAlignment="1" applyBorder="1" applyFont="1">
      <alignment horizontal="left"/>
    </xf>
    <xf borderId="10" fillId="6" fontId="3" numFmtId="0" xfId="0" applyAlignment="1" applyBorder="1" applyFill="1" applyFont="1">
      <alignment horizontal="right"/>
    </xf>
    <xf borderId="11" fillId="6" fontId="3" numFmtId="0" xfId="0" applyAlignment="1" applyBorder="1" applyFont="1">
      <alignment horizontal="left"/>
    </xf>
    <xf borderId="11" fillId="6" fontId="3" numFmtId="0" xfId="0" applyAlignment="1" applyBorder="1" applyFont="1">
      <alignment horizontal="right"/>
    </xf>
    <xf borderId="11" fillId="6" fontId="3" numFmtId="1" xfId="0" applyAlignment="1" applyBorder="1" applyFont="1" applyNumberFormat="1">
      <alignment horizontal="right"/>
    </xf>
    <xf borderId="12" fillId="6" fontId="3" numFmtId="0" xfId="0" applyAlignment="1" applyBorder="1" applyFont="1">
      <alignment horizontal="left"/>
    </xf>
    <xf borderId="10" fillId="6" fontId="3" numFmtId="0" xfId="0" applyAlignment="1" applyBorder="1" applyFont="1">
      <alignment horizontal="left"/>
    </xf>
    <xf borderId="11" fillId="6" fontId="6" numFmtId="0" xfId="0" applyAlignment="1" applyBorder="1" applyFont="1">
      <alignment horizontal="left"/>
    </xf>
    <xf borderId="11" fillId="6" fontId="3" numFmtId="165" xfId="0" applyAlignment="1" applyBorder="1" applyFont="1" applyNumberFormat="1">
      <alignment horizontal="right"/>
    </xf>
    <xf borderId="7" fillId="6" fontId="3" numFmtId="0" xfId="0" applyAlignment="1" applyBorder="1" applyFont="1">
      <alignment horizontal="left"/>
    </xf>
    <xf borderId="8" fillId="6" fontId="3" numFmtId="0" xfId="0" applyAlignment="1" applyBorder="1" applyFont="1">
      <alignment horizontal="left"/>
    </xf>
    <xf borderId="8" fillId="6" fontId="3" numFmtId="1" xfId="0" applyAlignment="1" applyBorder="1" applyFont="1" applyNumberFormat="1">
      <alignment horizontal="right"/>
    </xf>
    <xf borderId="9" fillId="6" fontId="3" numFmtId="0" xfId="0" applyAlignment="1" applyBorder="1" applyFont="1">
      <alignment horizontal="left"/>
    </xf>
    <xf borderId="8" fillId="5" fontId="3" numFmtId="166" xfId="0" applyAlignment="1" applyBorder="1" applyFont="1" applyNumberFormat="1">
      <alignment horizontal="right"/>
    </xf>
    <xf borderId="10" fillId="4" fontId="3" numFmtId="0" xfId="0" applyAlignment="1" applyBorder="1" applyFont="1">
      <alignment horizontal="left"/>
    </xf>
    <xf borderId="11" fillId="4" fontId="3" numFmtId="0" xfId="0" applyAlignment="1" applyBorder="1" applyFont="1">
      <alignment horizontal="left"/>
    </xf>
    <xf borderId="11" fillId="5" fontId="3" numFmtId="167" xfId="0" applyAlignment="1" applyBorder="1" applyFont="1" applyNumberFormat="1">
      <alignment horizontal="right"/>
    </xf>
    <xf borderId="12" fillId="4" fontId="3" numFmtId="0" xfId="0" applyAlignment="1" applyBorder="1" applyFont="1">
      <alignment horizontal="left"/>
    </xf>
    <xf borderId="4" fillId="7" fontId="3" numFmtId="0" xfId="0" applyAlignment="1" applyBorder="1" applyFill="1" applyFont="1">
      <alignment horizontal="left"/>
    </xf>
    <xf borderId="5" fillId="7" fontId="3" numFmtId="0" xfId="0" applyAlignment="1" applyBorder="1" applyFont="1">
      <alignment horizontal="left"/>
    </xf>
    <xf borderId="5" fillId="7" fontId="3" numFmtId="168" xfId="0" applyAlignment="1" applyBorder="1" applyFont="1" applyNumberFormat="1">
      <alignment horizontal="right"/>
    </xf>
    <xf borderId="6" fillId="7" fontId="6" numFmtId="0" xfId="0" applyAlignment="1" applyBorder="1" applyFont="1">
      <alignment horizontal="left"/>
    </xf>
    <xf borderId="13" fillId="7" fontId="13" numFmtId="0" xfId="0" applyAlignment="1" applyBorder="1" applyFont="1">
      <alignment horizontal="left"/>
    </xf>
    <xf borderId="14" fillId="0" fontId="14" numFmtId="0" xfId="0" applyBorder="1" applyFont="1"/>
    <xf borderId="15" fillId="0" fontId="14" numFmtId="0" xfId="0" applyBorder="1" applyFont="1"/>
    <xf borderId="5" fillId="7" fontId="3" numFmtId="0" xfId="0" applyAlignment="1" applyBorder="1" applyFont="1">
      <alignment horizontal="right"/>
    </xf>
    <xf borderId="4" fillId="2" fontId="5" numFmtId="0" xfId="0" applyAlignment="1" applyBorder="1" applyFont="1">
      <alignment horizontal="left"/>
    </xf>
    <xf borderId="5" fillId="2" fontId="5" numFmtId="0" xfId="0" applyAlignment="1" applyBorder="1" applyFont="1">
      <alignment horizontal="left"/>
    </xf>
    <xf borderId="4" fillId="2" fontId="15" numFmtId="0" xfId="0" applyAlignment="1" applyBorder="1" applyFont="1">
      <alignment horizontal="left"/>
    </xf>
    <xf borderId="5" fillId="2" fontId="16" numFmtId="0" xfId="0" applyAlignment="1" applyBorder="1" applyFont="1">
      <alignment horizontal="left"/>
    </xf>
    <xf borderId="5" fillId="2" fontId="5" numFmtId="169" xfId="0" applyAlignment="1" applyBorder="1" applyFont="1" applyNumberFormat="1">
      <alignment horizontal="right"/>
    </xf>
    <xf borderId="5" fillId="2" fontId="17" numFmtId="0" xfId="0" applyAlignment="1" applyBorder="1" applyFont="1">
      <alignment horizontal="left"/>
    </xf>
    <xf borderId="5" fillId="2" fontId="18" numFmtId="0" xfId="0" applyAlignment="1" applyBorder="1" applyFont="1">
      <alignment horizontal="left"/>
    </xf>
    <xf borderId="5" fillId="2" fontId="15" numFmtId="1" xfId="0" applyAlignment="1" applyBorder="1" applyFont="1" applyNumberFormat="1">
      <alignment horizontal="right"/>
    </xf>
    <xf borderId="6" fillId="2" fontId="15" numFmtId="0" xfId="0" applyAlignment="1" applyBorder="1" applyFont="1">
      <alignment horizontal="left"/>
    </xf>
    <xf borderId="5" fillId="2" fontId="15" numFmtId="0" xfId="0" applyAlignment="1" applyBorder="1" applyFont="1">
      <alignment horizontal="right"/>
    </xf>
    <xf borderId="5" fillId="2" fontId="15" numFmtId="3" xfId="0" applyAlignment="1" applyBorder="1" applyFont="1" applyNumberFormat="1">
      <alignment horizontal="right"/>
    </xf>
    <xf borderId="5" fillId="2" fontId="15" numFmtId="166" xfId="0" applyAlignment="1" applyBorder="1" applyFont="1" applyNumberFormat="1">
      <alignment horizontal="right"/>
    </xf>
    <xf borderId="4" fillId="2" fontId="19" numFmtId="0" xfId="0" applyAlignment="1" applyBorder="1" applyFont="1">
      <alignment horizontal="left" vertical="center"/>
    </xf>
    <xf borderId="5" fillId="8" fontId="20" numFmtId="0" xfId="0" applyAlignment="1" applyBorder="1" applyFill="1" applyFont="1">
      <alignment horizontal="left" vertical="center"/>
    </xf>
    <xf borderId="5" fillId="9" fontId="20" numFmtId="0" xfId="0" applyAlignment="1" applyBorder="1" applyFill="1" applyFont="1">
      <alignment horizontal="left" vertical="center"/>
    </xf>
    <xf borderId="5" fillId="9" fontId="20" numFmtId="170" xfId="0" applyAlignment="1" applyBorder="1" applyFont="1" applyNumberFormat="1">
      <alignment horizontal="right" vertical="center"/>
    </xf>
    <xf borderId="6" fillId="9" fontId="20" numFmtId="0" xfId="0" applyAlignment="1" applyBorder="1" applyFont="1">
      <alignment horizontal="left" vertical="center"/>
    </xf>
    <xf borderId="4" fillId="8" fontId="5" numFmtId="0" xfId="0" applyAlignment="1" applyBorder="1" applyFont="1">
      <alignment horizontal="left"/>
    </xf>
    <xf borderId="5" fillId="8" fontId="5" numFmtId="0" xfId="0" applyAlignment="1" applyBorder="1" applyFont="1">
      <alignment horizontal="left"/>
    </xf>
    <xf borderId="5" fillId="8" fontId="5" numFmtId="0" xfId="0" applyAlignment="1" applyBorder="1" applyFont="1">
      <alignment horizontal="right"/>
    </xf>
    <xf borderId="6" fillId="8" fontId="5" numFmtId="0" xfId="0" applyAlignment="1" applyBorder="1" applyFont="1">
      <alignment horizontal="left"/>
    </xf>
    <xf borderId="5" fillId="8" fontId="3" numFmtId="0" xfId="0" applyBorder="1" applyFont="1"/>
    <xf borderId="4" fillId="8" fontId="1" numFmtId="0" xfId="0" applyAlignment="1" applyBorder="1" applyFont="1">
      <alignment horizontal="left"/>
    </xf>
    <xf borderId="5" fillId="8" fontId="7" numFmtId="0" xfId="0" applyAlignment="1" applyBorder="1" applyFont="1">
      <alignment horizontal="left" vertical="center"/>
    </xf>
    <xf borderId="5" fillId="8" fontId="1" numFmtId="0" xfId="0" applyAlignment="1" applyBorder="1" applyFont="1">
      <alignment horizontal="left" vertical="center"/>
    </xf>
    <xf borderId="5" fillId="8" fontId="1" numFmtId="0" xfId="0" applyAlignment="1" applyBorder="1" applyFont="1">
      <alignment horizontal="right"/>
    </xf>
    <xf borderId="6" fillId="8" fontId="1" numFmtId="0" xfId="0" applyAlignment="1" applyBorder="1" applyFont="1">
      <alignment horizontal="left"/>
    </xf>
    <xf borderId="16" fillId="8" fontId="3" numFmtId="0" xfId="0" applyBorder="1" applyFont="1"/>
    <xf borderId="17" fillId="8" fontId="3" numFmtId="0" xfId="0" applyBorder="1" applyFont="1"/>
    <xf borderId="18" fillId="8" fontId="3" numFmtId="0" xfId="0" applyBorder="1" applyFont="1"/>
    <xf borderId="1" fillId="10" fontId="21" numFmtId="0" xfId="0" applyAlignment="1" applyBorder="1" applyFill="1" applyFont="1">
      <alignment horizontal="left"/>
    </xf>
    <xf borderId="2" fillId="10" fontId="22" numFmtId="0" xfId="0" applyAlignment="1" applyBorder="1" applyFont="1">
      <alignment horizontal="center" vertical="center"/>
    </xf>
    <xf borderId="2" fillId="11" fontId="21" numFmtId="0" xfId="0" applyAlignment="1" applyBorder="1" applyFill="1" applyFont="1">
      <alignment horizontal="left" vertical="center"/>
    </xf>
    <xf borderId="2" fillId="11" fontId="23" numFmtId="0" xfId="0" applyAlignment="1" applyBorder="1" applyFont="1">
      <alignment horizontal="right"/>
    </xf>
    <xf borderId="3" fillId="11" fontId="23" numFmtId="0" xfId="0" applyAlignment="1" applyBorder="1" applyFont="1">
      <alignment horizontal="left"/>
    </xf>
    <xf borderId="0" fillId="0" fontId="24" numFmtId="0" xfId="0" applyFont="1"/>
    <xf borderId="4" fillId="10" fontId="24" numFmtId="0" xfId="0" applyAlignment="1" applyBorder="1" applyFont="1">
      <alignment horizontal="left"/>
    </xf>
    <xf borderId="5" fillId="10" fontId="25" numFmtId="0" xfId="0" applyAlignment="1" applyBorder="1" applyFont="1">
      <alignment horizontal="left"/>
    </xf>
    <xf borderId="5" fillId="11" fontId="24" numFmtId="0" xfId="0" applyAlignment="1" applyBorder="1" applyFont="1">
      <alignment horizontal="left"/>
    </xf>
    <xf borderId="5" fillId="11" fontId="24" numFmtId="0" xfId="0" applyAlignment="1" applyBorder="1" applyFont="1">
      <alignment horizontal="right"/>
    </xf>
    <xf borderId="6" fillId="11" fontId="26" numFmtId="0" xfId="0" applyAlignment="1" applyBorder="1" applyFont="1">
      <alignment horizontal="left"/>
    </xf>
    <xf borderId="5" fillId="10" fontId="24" numFmtId="0" xfId="0" applyBorder="1" applyFont="1"/>
    <xf borderId="19" fillId="5" fontId="27" numFmtId="0" xfId="0" applyBorder="1" applyFont="1"/>
    <xf borderId="5" fillId="11" fontId="28" numFmtId="0" xfId="0" applyAlignment="1" applyBorder="1" applyFont="1">
      <alignment horizontal="center"/>
    </xf>
    <xf borderId="5" fillId="11" fontId="24" numFmtId="0" xfId="0" applyBorder="1" applyFont="1"/>
    <xf borderId="6" fillId="11" fontId="24" numFmtId="0" xfId="0" applyBorder="1" applyFont="1"/>
    <xf borderId="1" fillId="10" fontId="28" numFmtId="0" xfId="0" applyAlignment="1" applyBorder="1" applyFont="1">
      <alignment horizontal="center"/>
    </xf>
    <xf borderId="5" fillId="10" fontId="29" numFmtId="0" xfId="0" applyAlignment="1" applyBorder="1" applyFont="1">
      <alignment horizontal="left"/>
    </xf>
    <xf borderId="5" fillId="11" fontId="30" numFmtId="0" xfId="0" applyAlignment="1" applyBorder="1" applyFont="1">
      <alignment horizontal="left"/>
    </xf>
    <xf borderId="4" fillId="10" fontId="28" numFmtId="0" xfId="0" applyAlignment="1" applyBorder="1" applyFont="1">
      <alignment horizontal="center"/>
    </xf>
    <xf borderId="5" fillId="10" fontId="31" numFmtId="0" xfId="0" applyAlignment="1" applyBorder="1" applyFont="1">
      <alignment horizontal="center"/>
    </xf>
    <xf borderId="5" fillId="11" fontId="32" numFmtId="0" xfId="0" applyAlignment="1" applyBorder="1" applyFont="1">
      <alignment horizontal="left"/>
    </xf>
    <xf borderId="10" fillId="4" fontId="24" numFmtId="0" xfId="0" applyAlignment="1" applyBorder="1" applyFont="1">
      <alignment horizontal="left"/>
    </xf>
    <xf borderId="11" fillId="4" fontId="24" numFmtId="164" xfId="0" applyAlignment="1" applyBorder="1" applyFont="1" applyNumberFormat="1">
      <alignment horizontal="left"/>
    </xf>
    <xf borderId="11" fillId="5" fontId="33" numFmtId="0" xfId="0" applyAlignment="1" applyBorder="1" applyFont="1">
      <alignment horizontal="center"/>
    </xf>
    <xf borderId="12" fillId="4" fontId="24" numFmtId="0" xfId="0" applyAlignment="1" applyBorder="1" applyFont="1">
      <alignment horizontal="left"/>
    </xf>
    <xf borderId="11" fillId="4" fontId="24" numFmtId="0" xfId="0" applyAlignment="1" applyBorder="1" applyFont="1">
      <alignment horizontal="left"/>
    </xf>
    <xf borderId="20" fillId="6" fontId="24" numFmtId="0" xfId="0" applyAlignment="1" applyBorder="1" applyFont="1">
      <alignment horizontal="right"/>
    </xf>
    <xf borderId="21" fillId="6" fontId="24" numFmtId="0" xfId="0" applyAlignment="1" applyBorder="1" applyFont="1">
      <alignment horizontal="left"/>
    </xf>
    <xf borderId="21" fillId="6" fontId="24" numFmtId="0" xfId="0" applyAlignment="1" applyBorder="1" applyFont="1">
      <alignment horizontal="right"/>
    </xf>
    <xf borderId="21" fillId="6" fontId="24" numFmtId="1" xfId="0" applyAlignment="1" applyBorder="1" applyFont="1" applyNumberFormat="1">
      <alignment horizontal="center"/>
    </xf>
    <xf borderId="22" fillId="6" fontId="24" numFmtId="0" xfId="0" applyAlignment="1" applyBorder="1" applyFont="1">
      <alignment horizontal="left"/>
    </xf>
    <xf borderId="10" fillId="6" fontId="24" numFmtId="0" xfId="0" applyAlignment="1" applyBorder="1" applyFont="1">
      <alignment horizontal="right"/>
    </xf>
    <xf borderId="11" fillId="6" fontId="24" numFmtId="0" xfId="0" applyAlignment="1" applyBorder="1" applyFont="1">
      <alignment horizontal="left"/>
    </xf>
    <xf borderId="11" fillId="6" fontId="24" numFmtId="0" xfId="0" applyAlignment="1" applyBorder="1" applyFont="1">
      <alignment horizontal="right"/>
    </xf>
    <xf borderId="11" fillId="6" fontId="24" numFmtId="1" xfId="0" applyAlignment="1" applyBorder="1" applyFont="1" applyNumberFormat="1">
      <alignment horizontal="center"/>
    </xf>
    <xf borderId="12" fillId="6" fontId="24" numFmtId="0" xfId="0" applyAlignment="1" applyBorder="1" applyFont="1">
      <alignment horizontal="left"/>
    </xf>
    <xf borderId="7" fillId="6" fontId="24" numFmtId="0" xfId="0" applyAlignment="1" applyBorder="1" applyFont="1">
      <alignment horizontal="left"/>
    </xf>
    <xf borderId="8" fillId="6" fontId="26" numFmtId="0" xfId="0" applyAlignment="1" applyBorder="1" applyFont="1">
      <alignment horizontal="left"/>
    </xf>
    <xf borderId="8" fillId="6" fontId="24" numFmtId="0" xfId="0" applyAlignment="1" applyBorder="1" applyFont="1">
      <alignment horizontal="left"/>
    </xf>
    <xf borderId="8" fillId="6" fontId="24" numFmtId="165" xfId="0" applyAlignment="1" applyBorder="1" applyFont="1" applyNumberFormat="1">
      <alignment horizontal="center"/>
    </xf>
    <xf borderId="9" fillId="6" fontId="24" numFmtId="0" xfId="0" applyAlignment="1" applyBorder="1" applyFont="1">
      <alignment horizontal="left"/>
    </xf>
    <xf borderId="11" fillId="5" fontId="24" numFmtId="0" xfId="0" applyAlignment="1" applyBorder="1" applyFont="1">
      <alignment horizontal="center"/>
    </xf>
    <xf borderId="20" fillId="6" fontId="24" numFmtId="0" xfId="0" applyAlignment="1" applyBorder="1" applyFont="1">
      <alignment horizontal="left"/>
    </xf>
    <xf borderId="10" fillId="6" fontId="24" numFmtId="0" xfId="0" applyAlignment="1" applyBorder="1" applyFont="1">
      <alignment horizontal="left"/>
    </xf>
    <xf borderId="11" fillId="6" fontId="24" numFmtId="3" xfId="0" applyAlignment="1" applyBorder="1" applyFont="1" applyNumberFormat="1">
      <alignment horizontal="center"/>
    </xf>
    <xf borderId="11" fillId="5" fontId="24" numFmtId="166" xfId="0" applyAlignment="1" applyBorder="1" applyFont="1" applyNumberFormat="1">
      <alignment horizontal="center"/>
    </xf>
    <xf borderId="4" fillId="7" fontId="24" numFmtId="0" xfId="0" applyAlignment="1" applyBorder="1" applyFont="1">
      <alignment horizontal="left"/>
    </xf>
    <xf borderId="5" fillId="7" fontId="24" numFmtId="0" xfId="0" applyAlignment="1" applyBorder="1" applyFont="1">
      <alignment horizontal="left"/>
    </xf>
    <xf borderId="6" fillId="7" fontId="24" numFmtId="0" xfId="0" applyAlignment="1" applyBorder="1" applyFont="1">
      <alignment horizontal="left"/>
    </xf>
    <xf borderId="5" fillId="7" fontId="24" numFmtId="168" xfId="0" applyAlignment="1" applyBorder="1" applyFont="1" applyNumberFormat="1">
      <alignment horizontal="right"/>
    </xf>
    <xf borderId="6" fillId="7" fontId="26" numFmtId="0" xfId="0" applyAlignment="1" applyBorder="1" applyFont="1">
      <alignment horizontal="left"/>
    </xf>
    <xf borderId="13" fillId="7" fontId="34" numFmtId="0" xfId="0" applyAlignment="1" applyBorder="1" applyFont="1">
      <alignment horizontal="left"/>
    </xf>
    <xf borderId="20" fillId="7" fontId="24" numFmtId="0" xfId="0" applyAlignment="1" applyBorder="1" applyFont="1">
      <alignment horizontal="left"/>
    </xf>
    <xf borderId="21" fillId="7" fontId="24" numFmtId="0" xfId="0" applyAlignment="1" applyBorder="1" applyFont="1">
      <alignment horizontal="left"/>
    </xf>
    <xf borderId="21" fillId="7" fontId="24" numFmtId="0" xfId="0" applyAlignment="1" applyBorder="1" applyFont="1">
      <alignment horizontal="right"/>
    </xf>
    <xf borderId="22" fillId="7" fontId="26" numFmtId="0" xfId="0" applyAlignment="1" applyBorder="1" applyFont="1">
      <alignment horizontal="left"/>
    </xf>
    <xf borderId="4" fillId="10" fontId="23" numFmtId="0" xfId="0" applyAlignment="1" applyBorder="1" applyFont="1">
      <alignment horizontal="left"/>
    </xf>
    <xf borderId="5" fillId="10" fontId="23" numFmtId="0" xfId="0" applyAlignment="1" applyBorder="1" applyFont="1">
      <alignment horizontal="left"/>
    </xf>
    <xf borderId="5" fillId="10" fontId="23" numFmtId="0" xfId="0" applyAlignment="1" applyBorder="1" applyFont="1">
      <alignment horizontal="right"/>
    </xf>
    <xf borderId="6" fillId="10" fontId="23" numFmtId="0" xfId="0" applyAlignment="1" applyBorder="1" applyFont="1">
      <alignment horizontal="left"/>
    </xf>
    <xf borderId="4" fillId="10" fontId="35" numFmtId="0" xfId="0" applyAlignment="1" applyBorder="1" applyFont="1">
      <alignment horizontal="left"/>
    </xf>
    <xf borderId="5" fillId="10" fontId="36" numFmtId="0" xfId="0" applyAlignment="1" applyBorder="1" applyFont="1">
      <alignment horizontal="left"/>
    </xf>
    <xf borderId="5" fillId="10" fontId="23" numFmtId="169" xfId="0" applyAlignment="1" applyBorder="1" applyFont="1" applyNumberFormat="1">
      <alignment horizontal="right"/>
    </xf>
    <xf borderId="5" fillId="10" fontId="37" numFmtId="0" xfId="0" applyAlignment="1" applyBorder="1" applyFont="1">
      <alignment horizontal="left"/>
    </xf>
    <xf borderId="5" fillId="10" fontId="38" numFmtId="0" xfId="0" applyAlignment="1" applyBorder="1" applyFont="1">
      <alignment horizontal="left"/>
    </xf>
    <xf borderId="5" fillId="10" fontId="35" numFmtId="1" xfId="0" applyAlignment="1" applyBorder="1" applyFont="1" applyNumberFormat="1">
      <alignment horizontal="right"/>
    </xf>
    <xf borderId="6" fillId="10" fontId="35" numFmtId="0" xfId="0" applyAlignment="1" applyBorder="1" applyFont="1">
      <alignment horizontal="left"/>
    </xf>
    <xf borderId="5" fillId="10" fontId="35" numFmtId="3" xfId="0" applyAlignment="1" applyBorder="1" applyFont="1" applyNumberFormat="1">
      <alignment horizontal="right"/>
    </xf>
    <xf borderId="5" fillId="10" fontId="35" numFmtId="166" xfId="0" applyAlignment="1" applyBorder="1" applyFont="1" applyNumberFormat="1">
      <alignment horizontal="right"/>
    </xf>
    <xf borderId="4" fillId="10" fontId="39" numFmtId="0" xfId="0" applyAlignment="1" applyBorder="1" applyFont="1">
      <alignment horizontal="left" vertical="center"/>
    </xf>
    <xf borderId="5" fillId="8" fontId="40" numFmtId="0" xfId="0" applyAlignment="1" applyBorder="1" applyFont="1">
      <alignment horizontal="left" vertical="center"/>
    </xf>
    <xf borderId="5" fillId="8" fontId="40" numFmtId="170" xfId="0" applyAlignment="1" applyBorder="1" applyFont="1" applyNumberFormat="1">
      <alignment horizontal="right" vertical="center"/>
    </xf>
    <xf borderId="6" fillId="8" fontId="40" numFmtId="0" xfId="0" applyAlignment="1" applyBorder="1" applyFont="1">
      <alignment horizontal="left" vertical="center"/>
    </xf>
    <xf borderId="16" fillId="10" fontId="23" numFmtId="0" xfId="0" applyAlignment="1" applyBorder="1" applyFont="1">
      <alignment horizontal="left"/>
    </xf>
    <xf borderId="17" fillId="10" fontId="23" numFmtId="0" xfId="0" applyAlignment="1" applyBorder="1" applyFont="1">
      <alignment horizontal="left"/>
    </xf>
    <xf borderId="17" fillId="10" fontId="23" numFmtId="0" xfId="0" applyAlignment="1" applyBorder="1" applyFont="1">
      <alignment horizontal="right"/>
    </xf>
    <xf borderId="18" fillId="10" fontId="23" numFmtId="0" xfId="0" applyAlignment="1" applyBorder="1" applyFont="1">
      <alignment horizontal="left"/>
    </xf>
    <xf borderId="4" fillId="8" fontId="23" numFmtId="0" xfId="0" applyAlignment="1" applyBorder="1" applyFont="1">
      <alignment horizontal="left"/>
    </xf>
    <xf borderId="5" fillId="8" fontId="23" numFmtId="0" xfId="0" applyAlignment="1" applyBorder="1" applyFont="1">
      <alignment horizontal="left"/>
    </xf>
    <xf borderId="5" fillId="8" fontId="23" numFmtId="0" xfId="0" applyAlignment="1" applyBorder="1" applyFont="1">
      <alignment horizontal="right"/>
    </xf>
    <xf borderId="6" fillId="8" fontId="23" numFmtId="0" xfId="0" applyAlignment="1" applyBorder="1" applyFont="1">
      <alignment horizontal="left"/>
    </xf>
    <xf borderId="5" fillId="8" fontId="24" numFmtId="0" xfId="0" applyBorder="1" applyFont="1"/>
    <xf borderId="4" fillId="8" fontId="21" numFmtId="0" xfId="0" applyAlignment="1" applyBorder="1" applyFont="1">
      <alignment horizontal="left"/>
    </xf>
    <xf borderId="5" fillId="8" fontId="41" numFmtId="0" xfId="0" applyAlignment="1" applyBorder="1" applyFont="1">
      <alignment horizontal="left" vertical="center"/>
    </xf>
    <xf borderId="5" fillId="8" fontId="21" numFmtId="0" xfId="0" applyAlignment="1" applyBorder="1" applyFont="1">
      <alignment horizontal="left" vertical="center"/>
    </xf>
    <xf borderId="16" fillId="8" fontId="24" numFmtId="0" xfId="0" applyBorder="1" applyFont="1"/>
    <xf borderId="17" fillId="8" fontId="24" numFmtId="0" xfId="0" applyBorder="1" applyFont="1"/>
    <xf borderId="18" fillId="8" fontId="2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4.jpg"/><Relationship Id="rId3" Type="http://schemas.openxmlformats.org/officeDocument/2006/relationships/image" Target="../media/image2.pn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476250</xdr:colOff>
      <xdr:row>0</xdr:row>
      <xdr:rowOff>0</xdr:rowOff>
    </xdr:from>
    <xdr:ext cx="1952625" cy="1333500"/>
    <xdr:pic>
      <xdr:nvPicPr>
        <xdr:cNvPr descr="Mayku Multiplier for Dental 7 Shooter | 3D Univers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47625</xdr:rowOff>
    </xdr:from>
    <xdr:ext cx="1790700" cy="2952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9525</xdr:rowOff>
    </xdr:from>
    <xdr:ext cx="1343025" cy="400050"/>
    <xdr:pic>
      <xdr:nvPicPr>
        <xdr:cNvPr id="0" name="image3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3</xdr:row>
      <xdr:rowOff>0</xdr:rowOff>
    </xdr:from>
    <xdr:ext cx="304800" cy="304800"/>
    <xdr:sp>
      <xdr:nvSpPr>
        <xdr:cNvPr descr="SICNOVA" id="3" name="Shape 3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2228850" cy="1143000"/>
    <xdr:pic>
      <xdr:nvPicPr>
        <xdr:cNvPr descr="Mayku Multiplier Benchtop Pressure Forming Machine for Dental | 3D Universe"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5362575</xdr:colOff>
      <xdr:row>37</xdr:row>
      <xdr:rowOff>66675</xdr:rowOff>
    </xdr:from>
    <xdr:ext cx="5410200" cy="485775"/>
    <xdr:pic>
      <xdr:nvPicPr>
        <xdr:cNvPr id="0" name="image4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28575</xdr:rowOff>
    </xdr:from>
    <xdr:ext cx="1790700" cy="2952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</xdr:row>
      <xdr:rowOff>171450</xdr:rowOff>
    </xdr:from>
    <xdr:ext cx="1552575" cy="238125"/>
    <xdr:pic>
      <xdr:nvPicPr>
        <xdr:cNvPr descr="SOLUCIONES SICNOVA – Empack and Logistics &amp; Automation Bilbao" id="0" name="image5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icnova3d.com/" TargetMode="External"/><Relationship Id="rId2" Type="http://schemas.openxmlformats.org/officeDocument/2006/relationships/hyperlink" Target="https://sicnova3d.com/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showGridLines="0" workbookViewId="0"/>
  </sheetViews>
  <sheetFormatPr customHeight="1" defaultColWidth="11.22" defaultRowHeight="15.0"/>
  <cols>
    <col customWidth="1" min="1" max="1" width="28.33"/>
    <col customWidth="1" min="2" max="2" width="77.67"/>
    <col customWidth="1" min="3" max="3" width="25.67"/>
    <col customWidth="1" min="4" max="4" width="9.44"/>
    <col customWidth="1" min="5" max="5" width="38.56"/>
    <col customWidth="1" min="6" max="26" width="12.67"/>
  </cols>
  <sheetData>
    <row r="1">
      <c r="A1" s="1"/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7"/>
      <c r="C2" s="8"/>
      <c r="D2" s="9"/>
      <c r="E2" s="1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1"/>
      <c r="B3" s="12"/>
      <c r="C3" s="13"/>
      <c r="D3" s="14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7"/>
      <c r="B4" s="16" t="s">
        <v>0</v>
      </c>
      <c r="C4" s="17" t="s">
        <v>1</v>
      </c>
      <c r="D4" s="11"/>
      <c r="E4" s="1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7"/>
      <c r="B5" s="19"/>
      <c r="C5" s="20"/>
      <c r="D5" s="11"/>
      <c r="E5" s="1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21" t="s">
        <v>2</v>
      </c>
      <c r="B6" s="22"/>
      <c r="C6" s="23"/>
      <c r="D6" s="14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4" t="s">
        <v>3</v>
      </c>
      <c r="B7" s="25" t="s">
        <v>4</v>
      </c>
      <c r="C7" s="26"/>
      <c r="D7" s="14"/>
      <c r="E7" s="1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4" t="s">
        <v>5</v>
      </c>
      <c r="B8" s="12"/>
      <c r="C8" s="13"/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7"/>
      <c r="B9" s="28" t="s">
        <v>6</v>
      </c>
      <c r="C9" s="28"/>
      <c r="D9" s="29">
        <v>11.0</v>
      </c>
      <c r="E9" s="30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7"/>
      <c r="B10" s="31" t="s">
        <v>8</v>
      </c>
      <c r="C10" s="31"/>
      <c r="D10" s="29">
        <v>305.0</v>
      </c>
      <c r="E10" s="30" t="s">
        <v>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32"/>
      <c r="B11" s="33" t="s">
        <v>10</v>
      </c>
      <c r="C11" s="34"/>
      <c r="D11" s="35">
        <f>(D10/7)*D9</f>
        <v>479.2857143</v>
      </c>
      <c r="E11" s="36" t="s">
        <v>11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32"/>
      <c r="B12" s="33" t="s">
        <v>12</v>
      </c>
      <c r="C12" s="34"/>
      <c r="D12" s="35">
        <f>ROUNDUP(D10/7,0)</f>
        <v>44</v>
      </c>
      <c r="E12" s="36" t="s">
        <v>13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37"/>
      <c r="B13" s="38" t="s">
        <v>14</v>
      </c>
      <c r="C13" s="33"/>
      <c r="D13" s="39" t="b">
        <f>IF(B4="Retainers",5,IF(B4="Aligners",5,IF(B4="Whitening Trays",5,IF(B4="Nightguards",7,IF(B4="Mouthguards",7)))))</f>
        <v>0</v>
      </c>
      <c r="E13" s="36" t="s">
        <v>15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37"/>
      <c r="B14" s="33" t="s">
        <v>16</v>
      </c>
      <c r="C14" s="33"/>
      <c r="D14" s="35">
        <f>D12*D13</f>
        <v>0</v>
      </c>
      <c r="E14" s="36" t="s">
        <v>15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40"/>
      <c r="B15" s="41" t="s">
        <v>17</v>
      </c>
      <c r="C15" s="41"/>
      <c r="D15" s="42">
        <f>((D28*60)/(D12+D18*7))*7</f>
        <v>931.9444444</v>
      </c>
      <c r="E15" s="43" t="s">
        <v>18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7"/>
      <c r="B16" s="31" t="s">
        <v>19</v>
      </c>
      <c r="C16" s="31"/>
      <c r="D16" s="29">
        <v>305.0</v>
      </c>
      <c r="E16" s="30" t="s">
        <v>18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7"/>
      <c r="B17" s="31" t="s">
        <v>20</v>
      </c>
      <c r="C17" s="31"/>
      <c r="D17" s="44">
        <v>20.0</v>
      </c>
      <c r="E17" s="30" t="s">
        <v>21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7"/>
      <c r="B18" s="31" t="s">
        <v>22</v>
      </c>
      <c r="C18" s="31"/>
      <c r="D18" s="29">
        <v>4.0</v>
      </c>
      <c r="E18" s="30" t="s">
        <v>23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7"/>
      <c r="B19" s="31" t="s">
        <v>24</v>
      </c>
      <c r="C19" s="31"/>
      <c r="D19" s="44">
        <v>32.0</v>
      </c>
      <c r="E19" s="30" t="s">
        <v>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45"/>
      <c r="B20" s="46" t="s">
        <v>26</v>
      </c>
      <c r="C20" s="46"/>
      <c r="D20" s="47">
        <v>1.5</v>
      </c>
      <c r="E20" s="48" t="s">
        <v>27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49"/>
      <c r="B21" s="50"/>
      <c r="C21" s="50"/>
      <c r="D21" s="51"/>
      <c r="E21" s="5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49"/>
      <c r="B22" s="53" t="b">
        <f>IF(B4="Mouthguards","*Based on using 4mm EVA material from WHW",IF(B4="Aligners","*Based on using 1mm Cachet material from WHW",IF(B4="Retainers","*Based on using 1mm Cachet material from WHW",IF(B4="Nightguards","*Based on using 3mm combi-plast material from WHW",IF(B4="Whitening Trays","*Based on using 1.5mm Centri-form material from WHW")))))</f>
        <v>0</v>
      </c>
      <c r="C22" s="54"/>
      <c r="D22" s="55"/>
      <c r="E22" s="5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49"/>
      <c r="B23" s="50"/>
      <c r="C23" s="50"/>
      <c r="D23" s="56"/>
      <c r="E23" s="5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7"/>
      <c r="B24" s="58"/>
      <c r="C24" s="58"/>
      <c r="D24" s="9"/>
      <c r="E24" s="1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9"/>
      <c r="B25" s="60" t="s">
        <v>28</v>
      </c>
      <c r="C25" s="60"/>
      <c r="D25" s="61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7"/>
      <c r="B26" s="62" t="s">
        <v>29</v>
      </c>
      <c r="C26" s="63"/>
      <c r="D26" s="9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7"/>
      <c r="B27" s="12" t="s">
        <v>30</v>
      </c>
      <c r="C27" s="58"/>
      <c r="D27" s="64">
        <f>D11-D14</f>
        <v>479.2857143</v>
      </c>
      <c r="E27" s="65" t="s">
        <v>31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7"/>
      <c r="B28" s="58" t="s">
        <v>32</v>
      </c>
      <c r="C28" s="58"/>
      <c r="D28" s="64">
        <f>(D27*20)/60</f>
        <v>159.7619048</v>
      </c>
      <c r="E28" s="65" t="s">
        <v>33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7"/>
      <c r="B29" s="58" t="s">
        <v>34</v>
      </c>
      <c r="C29" s="58"/>
      <c r="D29" s="64">
        <f>D28*12</f>
        <v>1917.142857</v>
      </c>
      <c r="E29" s="65" t="s">
        <v>35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7"/>
      <c r="B30" s="58"/>
      <c r="C30" s="58"/>
      <c r="D30" s="66"/>
      <c r="E30" s="1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7"/>
      <c r="B31" s="62" t="s">
        <v>36</v>
      </c>
      <c r="C31" s="63"/>
      <c r="D31" s="66"/>
      <c r="E31" s="1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7"/>
      <c r="B32" s="58" t="s">
        <v>37</v>
      </c>
      <c r="C32" s="58"/>
      <c r="D32" s="67">
        <f>IF(ISBLANK(D16),D15,D16)</f>
        <v>305</v>
      </c>
      <c r="E32" s="65" t="s">
        <v>18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7"/>
      <c r="B33" s="58" t="s">
        <v>38</v>
      </c>
      <c r="C33" s="58"/>
      <c r="D33" s="68">
        <f>D32*D19</f>
        <v>9760</v>
      </c>
      <c r="E33" s="65" t="s">
        <v>39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7"/>
      <c r="B34" s="58" t="s">
        <v>40</v>
      </c>
      <c r="C34" s="58"/>
      <c r="D34" s="68">
        <f>D33-((D32*D20)+D28*D17)</f>
        <v>6107.261905</v>
      </c>
      <c r="E34" s="65" t="s">
        <v>39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7"/>
      <c r="B35" s="58" t="s">
        <v>40</v>
      </c>
      <c r="C35" s="58"/>
      <c r="D35" s="68">
        <f>D34*12</f>
        <v>73287.14286</v>
      </c>
      <c r="E35" s="65" t="s">
        <v>41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7"/>
      <c r="B36" s="58"/>
      <c r="C36" s="58"/>
      <c r="D36" s="9"/>
      <c r="E36" s="1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69"/>
      <c r="B37" s="70" t="s">
        <v>42</v>
      </c>
      <c r="C37" s="71"/>
      <c r="D37" s="72">
        <f>7000/D34</f>
        <v>1.146176488</v>
      </c>
      <c r="E37" s="73" t="s">
        <v>43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7"/>
      <c r="B38" s="58"/>
      <c r="C38" s="58"/>
      <c r="D38" s="9"/>
      <c r="E38" s="1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74"/>
      <c r="B39" s="75"/>
      <c r="C39" s="75"/>
      <c r="D39" s="76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>
      <c r="A40" s="79"/>
      <c r="B40" s="80"/>
      <c r="C40" s="81"/>
      <c r="D40" s="82"/>
      <c r="E40" s="8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84"/>
      <c r="B41" s="85"/>
      <c r="C41" s="85"/>
      <c r="D41" s="85"/>
      <c r="E41" s="8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1">
    <mergeCell ref="B22:D22"/>
  </mergeCells>
  <dataValidations>
    <dataValidation type="list" allowBlank="1" showErrorMessage="1" sqref="B4:B5">
      <formula1>"Retenedores,Alineadores,Protector nocturno,Bandejas blanqueadoras,Protectores bucales"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1.22" defaultRowHeight="15.0"/>
  <cols>
    <col customWidth="1" min="1" max="1" width="28.78"/>
    <col customWidth="1" min="2" max="2" width="72.89"/>
    <col customWidth="1" min="3" max="3" width="24.33"/>
    <col customWidth="1" min="4" max="4" width="7.89"/>
    <col customWidth="1" min="5" max="5" width="26.0"/>
    <col customWidth="1" min="6" max="26" width="12.67"/>
  </cols>
  <sheetData>
    <row r="1">
      <c r="A1" s="87"/>
      <c r="B1" s="88" t="s">
        <v>44</v>
      </c>
      <c r="C1" s="89"/>
      <c r="D1" s="90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3"/>
      <c r="B2" s="94"/>
      <c r="C2" s="95"/>
      <c r="D2" s="96"/>
      <c r="E2" s="9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>
      <c r="A3" s="98"/>
      <c r="B3" s="99" t="s">
        <v>45</v>
      </c>
      <c r="C3" s="100" t="s">
        <v>46</v>
      </c>
      <c r="D3" s="101"/>
      <c r="E3" s="10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>
      <c r="A4" s="103" t="s">
        <v>2</v>
      </c>
      <c r="B4" s="104"/>
      <c r="C4" s="105"/>
      <c r="D4" s="96"/>
      <c r="E4" s="97"/>
      <c r="F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>
      <c r="A5" s="106" t="s">
        <v>3</v>
      </c>
      <c r="B5" s="107" t="s">
        <v>4</v>
      </c>
      <c r="C5" s="108"/>
      <c r="D5" s="96"/>
      <c r="E5" s="97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>
      <c r="A6" s="106" t="s">
        <v>5</v>
      </c>
      <c r="B6" s="94"/>
      <c r="C6" s="95"/>
      <c r="D6" s="96"/>
      <c r="E6" s="97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>
      <c r="A7" s="109"/>
      <c r="B7" s="110" t="s">
        <v>6</v>
      </c>
      <c r="C7" s="110"/>
      <c r="D7" s="111">
        <v>11.0</v>
      </c>
      <c r="E7" s="112" t="s">
        <v>7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>
      <c r="A8" s="109"/>
      <c r="B8" s="113" t="s">
        <v>8</v>
      </c>
      <c r="C8" s="113"/>
      <c r="D8" s="111">
        <v>305.0</v>
      </c>
      <c r="E8" s="112" t="s">
        <v>47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>
      <c r="A9" s="114"/>
      <c r="B9" s="115" t="s">
        <v>10</v>
      </c>
      <c r="C9" s="116"/>
      <c r="D9" s="117">
        <f>(D8/7)*D7</f>
        <v>479.2857143</v>
      </c>
      <c r="E9" s="118" t="s">
        <v>11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>
      <c r="A10" s="119"/>
      <c r="B10" s="120" t="s">
        <v>12</v>
      </c>
      <c r="C10" s="121"/>
      <c r="D10" s="122">
        <f>ROUNDUP(D8/D12,0)</f>
        <v>20</v>
      </c>
      <c r="E10" s="123" t="s">
        <v>13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>
      <c r="A11" s="124"/>
      <c r="B11" s="125" t="s">
        <v>48</v>
      </c>
      <c r="C11" s="126"/>
      <c r="D11" s="127">
        <f>IF(B3="Retainers",4.5,IF(B3="Aligners",4.5,IF(B3="Whitening Trays",4.5,IF(B3="Nightguards",6,IF(B3="Mouthguards",6)))))</f>
        <v>4.5</v>
      </c>
      <c r="E11" s="128" t="s">
        <v>15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>
      <c r="A12" s="109"/>
      <c r="B12" s="113" t="s">
        <v>49</v>
      </c>
      <c r="C12" s="113"/>
      <c r="D12" s="129">
        <v>16.0</v>
      </c>
      <c r="E12" s="112" t="s">
        <v>50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>
      <c r="A13" s="130"/>
      <c r="B13" s="115" t="s">
        <v>51</v>
      </c>
      <c r="C13" s="115"/>
      <c r="D13" s="117">
        <f>D10*D11</f>
        <v>90</v>
      </c>
      <c r="E13" s="118" t="s">
        <v>15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>
      <c r="A14" s="131"/>
      <c r="B14" s="120" t="s">
        <v>17</v>
      </c>
      <c r="C14" s="120"/>
      <c r="D14" s="132">
        <f>((D27*60)/(D11+D17*19))*19</f>
        <v>1837.622005</v>
      </c>
      <c r="E14" s="123" t="s">
        <v>18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>
      <c r="A15" s="109"/>
      <c r="B15" s="113" t="s">
        <v>19</v>
      </c>
      <c r="C15" s="113"/>
      <c r="D15" s="129">
        <v>305.0</v>
      </c>
      <c r="E15" s="112" t="s">
        <v>18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>
      <c r="A16" s="109"/>
      <c r="B16" s="113" t="s">
        <v>20</v>
      </c>
      <c r="C16" s="113"/>
      <c r="D16" s="133">
        <v>20.0</v>
      </c>
      <c r="E16" s="112" t="s">
        <v>21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>
      <c r="A17" s="109"/>
      <c r="B17" s="113" t="s">
        <v>22</v>
      </c>
      <c r="C17" s="113"/>
      <c r="D17" s="129">
        <v>4.0</v>
      </c>
      <c r="E17" s="112" t="s">
        <v>23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>
      <c r="A18" s="109"/>
      <c r="B18" s="113" t="s">
        <v>24</v>
      </c>
      <c r="C18" s="113"/>
      <c r="D18" s="133">
        <v>32.0</v>
      </c>
      <c r="E18" s="112" t="s">
        <v>25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>
      <c r="A19" s="134"/>
      <c r="B19" s="135"/>
      <c r="C19" s="135"/>
      <c r="D19" s="135"/>
      <c r="E19" s="13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>
      <c r="A20" s="134"/>
      <c r="B20" s="135"/>
      <c r="C20" s="135"/>
      <c r="D20" s="137"/>
      <c r="E20" s="138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>
      <c r="A21" s="134"/>
      <c r="B21" s="139" t="str">
        <f>IF(B3="Mouthguards","*Based on using 4mm EVA material from WHW",IF(B3="Aligners","*Based on using 1mm Cachet material from WHW",IF(B3="Retainers","*Based on using 1mm Cachet material from WHW",IF(B3="Nightguards","*Based on using 3mm combi-plast material from WHW",IF(B3="Whitening Trays","*Based on using 1.5mm Centri-form material from WHW")))))</f>
        <v>*Based on using 1mm Cachet material from WHW</v>
      </c>
      <c r="C21" s="54"/>
      <c r="D21" s="55"/>
      <c r="E21" s="138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>
      <c r="A22" s="140"/>
      <c r="B22" s="141"/>
      <c r="C22" s="141"/>
      <c r="D22" s="142"/>
      <c r="E22" s="143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>
      <c r="A23" s="144"/>
      <c r="B23" s="145"/>
      <c r="C23" s="145"/>
      <c r="D23" s="146"/>
      <c r="E23" s="147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>
      <c r="A24" s="148"/>
      <c r="B24" s="149" t="s">
        <v>28</v>
      </c>
      <c r="C24" s="149"/>
      <c r="D24" s="150"/>
      <c r="E24" s="147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>
      <c r="A25" s="144"/>
      <c r="B25" s="151" t="s">
        <v>29</v>
      </c>
      <c r="C25" s="152"/>
      <c r="D25" s="146"/>
      <c r="E25" s="147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>
      <c r="A26" s="144"/>
      <c r="B26" s="145" t="s">
        <v>30</v>
      </c>
      <c r="C26" s="145"/>
      <c r="D26" s="153">
        <f>D9-D13</f>
        <v>389.2857143</v>
      </c>
      <c r="E26" s="154" t="s">
        <v>31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>
      <c r="A27" s="144"/>
      <c r="B27" s="145" t="s">
        <v>32</v>
      </c>
      <c r="C27" s="145"/>
      <c r="D27" s="153">
        <f>(D26*20)/60</f>
        <v>129.7619048</v>
      </c>
      <c r="E27" s="154" t="s">
        <v>33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>
      <c r="A28" s="144"/>
      <c r="B28" s="145" t="s">
        <v>34</v>
      </c>
      <c r="C28" s="145"/>
      <c r="D28" s="153">
        <f>D27*12</f>
        <v>1557.142857</v>
      </c>
      <c r="E28" s="154" t="s">
        <v>35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>
      <c r="A29" s="144"/>
      <c r="B29" s="145"/>
      <c r="C29" s="145"/>
      <c r="D29" s="146"/>
      <c r="E29" s="147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>
      <c r="A30" s="144"/>
      <c r="B30" s="151" t="s">
        <v>36</v>
      </c>
      <c r="C30" s="152"/>
      <c r="D30" s="146"/>
      <c r="E30" s="147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>
      <c r="A31" s="144"/>
      <c r="B31" s="145" t="s">
        <v>37</v>
      </c>
      <c r="C31" s="145"/>
      <c r="D31" s="155">
        <f>IF(ISBLANK(D15),D14,D15)</f>
        <v>305</v>
      </c>
      <c r="E31" s="154" t="s">
        <v>18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>
      <c r="A32" s="144"/>
      <c r="B32" s="145" t="s">
        <v>38</v>
      </c>
      <c r="C32" s="145"/>
      <c r="D32" s="156">
        <f>D31*D18</f>
        <v>9760</v>
      </c>
      <c r="E32" s="154" t="s">
        <v>39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>
      <c r="A33" s="144"/>
      <c r="B33" s="145" t="s">
        <v>40</v>
      </c>
      <c r="C33" s="145"/>
      <c r="D33" s="156">
        <f>D32-(((D31/D12)*15)+D27*D16)</f>
        <v>6878.824405</v>
      </c>
      <c r="E33" s="154" t="s">
        <v>39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>
      <c r="A34" s="144"/>
      <c r="B34" s="145" t="s">
        <v>40</v>
      </c>
      <c r="C34" s="145"/>
      <c r="D34" s="156">
        <f>D33*12</f>
        <v>82545.89286</v>
      </c>
      <c r="E34" s="154" t="s">
        <v>41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>
      <c r="A35" s="144"/>
      <c r="B35" s="145"/>
      <c r="C35" s="145"/>
      <c r="D35" s="146"/>
      <c r="E35" s="147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>
      <c r="A36" s="157"/>
      <c r="B36" s="158" t="s">
        <v>52</v>
      </c>
      <c r="C36" s="158"/>
      <c r="D36" s="159">
        <f>7000/D33</f>
        <v>1.017615742</v>
      </c>
      <c r="E36" s="160" t="s">
        <v>53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>
      <c r="A37" s="161"/>
      <c r="B37" s="162"/>
      <c r="C37" s="162"/>
      <c r="D37" s="163"/>
      <c r="E37" s="164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>
      <c r="A38" s="165"/>
      <c r="B38" s="166"/>
      <c r="C38" s="166"/>
      <c r="D38" s="167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>
      <c r="A39" s="170"/>
      <c r="B39" s="171" t="s">
        <v>44</v>
      </c>
      <c r="C39" s="172"/>
      <c r="D39" s="167"/>
      <c r="E39" s="168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>
      <c r="A40" s="173"/>
      <c r="B40" s="174"/>
      <c r="C40" s="174"/>
      <c r="D40" s="174"/>
      <c r="E40" s="175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>
      <c r="A994" s="92"/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>
      <c r="A995" s="92"/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>
      <c r="A996" s="92"/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>
      <c r="A997" s="92"/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>
      <c r="A998" s="92"/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>
      <c r="A999" s="92"/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>
      <c r="A1000" s="92"/>
      <c r="B1000" s="92"/>
      <c r="C1000" s="92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</sheetData>
  <mergeCells count="1">
    <mergeCell ref="B21:D21"/>
  </mergeCells>
  <dataValidations>
    <dataValidation type="list" allowBlank="1" showErrorMessage="1" sqref="B3">
      <formula1>"Retainers,Aligners"</formula1>
    </dataValidation>
  </dataValidations>
  <hyperlinks>
    <hyperlink r:id="rId1" ref="B1"/>
    <hyperlink r:id="rId2" ref="B39"/>
  </hyperlinks>
  <printOptions/>
  <pageMargins bottom="0.75" footer="0.0" header="0.0" left="0.7" right="0.7" top="0.75"/>
  <pageSetup paperSize="9"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2024-10-04T11:50:23Z</dcterms:created>
  <dc:creator>Alex Smilansky</dc:creator>
</cp:coreProperties>
</file>